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<sst xmlns="http://schemas.openxmlformats.org/spreadsheetml/2006/main" count="11" uniqueCount="11">
  <si>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r25</t>
  </si>
  <si>
    <t>Temp [C]</t>
  </si>
  <si>
    <t>Resistance [Ohms]</t>
  </si>
  <si>
    <t xml:space="preserve">Ln(R) </t>
  </si>
  <si>
    <t>SH temp [C]</t>
  </si>
  <si>
    <t>Error [C]</t>
  </si>
  <si>
    <t>beta</t>
  </si>
  <si>
    <t>c</t>
  </si>
  <si>
    <t>SH A</t>
  </si>
  <si>
    <t>SH B</t>
  </si>
  <si>
    <t>SH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</si>
</sst>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horizontal="right" vertical="bottom"/>
    </xf>
    <xf borderId="0" fillId="3" fontId="3" numFmtId="0" xfId="0" applyAlignment="1" applyFont="1">
      <alignment horizontal="right" readingOrder="0"/>
    </xf>
    <xf borderId="0" fillId="3" fontId="3" numFmtId="4" xfId="0" applyAlignment="1" applyFont="1" applyNumberFormat="1">
      <alignment horizontal="right" readingOrder="0"/>
    </xf>
    <xf borderId="0" fillId="0" fontId="4" numFmtId="0" xfId="0" applyAlignment="1" applyFont="1">
      <alignment horizontal="right" vertical="bottom"/>
    </xf>
    <xf borderId="0" fillId="0" fontId="1" numFmtId="0" xfId="0" applyFont="1"/>
    <xf borderId="0" fillId="0" fontId="1" numFmtId="4" xfId="0" applyFont="1" applyNumberFormat="1"/>
    <xf borderId="0" fillId="2" fontId="1" numFmtId="11" xfId="0" applyAlignment="1" applyFont="1" applyNumberFormat="1">
      <alignment readingOrder="0"/>
    </xf>
    <xf borderId="0" fillId="0" fontId="1" numFmtId="11" xfId="0" applyFont="1" applyNumberFormat="1"/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38"/>
    <col customWidth="1" min="4" max="4" width="15.38"/>
    <col customWidth="1" min="5" max="5" width="16.38"/>
  </cols>
  <sheetData>
    <row r="1">
      <c r="A1" s="1" t="s">
        <v>0</v>
      </c>
      <c r="B1" s="2">
        <v>100000.0</v>
      </c>
      <c r="D1" s="3" t="s">
        <v>1</v>
      </c>
      <c r="E1" s="4" t="s">
        <v>2</v>
      </c>
      <c r="F1" s="4" t="s">
        <v>3</v>
      </c>
      <c r="G1" s="5" t="s">
        <v>4</v>
      </c>
      <c r="H1" s="4" t="s">
        <v>5</v>
      </c>
    </row>
    <row r="2">
      <c r="A2" s="1" t="s">
        <v>6</v>
      </c>
      <c r="B2" s="2">
        <v>4725.0</v>
      </c>
      <c r="D2" s="6">
        <v>25.0</v>
      </c>
      <c r="E2" s="7">
        <v>100000.0</v>
      </c>
      <c r="F2" s="7">
        <f t="shared" ref="F2:F18" si="1">ln(E2)</f>
        <v>11.51292546</v>
      </c>
      <c r="G2" s="8">
        <f t="shared" ref="G2:G18" si="2">1/(B$5+B$6*F2+B$7*F2*F2*F2) - 273.15</f>
        <v>25</v>
      </c>
      <c r="H2" s="8">
        <f t="shared" ref="H2:H18" si="3">G2-D2</f>
        <v>0</v>
      </c>
    </row>
    <row r="3">
      <c r="A3" s="1" t="s">
        <v>7</v>
      </c>
      <c r="B3" s="9">
        <v>7.06E-8</v>
      </c>
      <c r="D3" s="6">
        <v>40.0</v>
      </c>
      <c r="E3" s="7">
        <v>50900.0</v>
      </c>
      <c r="F3" s="7">
        <f t="shared" si="1"/>
        <v>10.8376182</v>
      </c>
      <c r="G3" s="8">
        <f t="shared" si="2"/>
        <v>40.01290004</v>
      </c>
      <c r="H3" s="8">
        <f t="shared" si="3"/>
        <v>0.01290003901</v>
      </c>
    </row>
    <row r="4">
      <c r="D4" s="6">
        <v>50.0</v>
      </c>
      <c r="E4" s="7">
        <v>33450.0</v>
      </c>
      <c r="F4" s="7">
        <f t="shared" si="1"/>
        <v>10.41780707</v>
      </c>
      <c r="G4" s="8">
        <f t="shared" si="2"/>
        <v>50.02140875</v>
      </c>
      <c r="H4" s="8">
        <f t="shared" si="3"/>
        <v>0.02140874678</v>
      </c>
    </row>
    <row r="5">
      <c r="A5" s="1" t="s">
        <v>8</v>
      </c>
      <c r="B5" s="10">
        <f>1/(25+273.15)-(B6*ln(B1))-(B7*ln(B1)*ln(B1)*ln(B1))</f>
        <v>0.0008096822212</v>
      </c>
      <c r="D5" s="6">
        <v>60.0</v>
      </c>
      <c r="E5" s="7">
        <v>22480.0</v>
      </c>
      <c r="F5" s="7">
        <f t="shared" si="1"/>
        <v>10.0203813</v>
      </c>
      <c r="G5" s="8">
        <f t="shared" si="2"/>
        <v>60.02447602</v>
      </c>
      <c r="H5" s="8">
        <f t="shared" si="3"/>
        <v>0.02447601651</v>
      </c>
    </row>
    <row r="6">
      <c r="A6" s="1" t="s">
        <v>9</v>
      </c>
      <c r="B6" s="7">
        <f>1/B2</f>
        <v>0.0002116402116</v>
      </c>
      <c r="D6" s="6">
        <v>80.0</v>
      </c>
      <c r="E6" s="7">
        <v>10800.0</v>
      </c>
      <c r="F6" s="7">
        <f t="shared" si="1"/>
        <v>9.287301413</v>
      </c>
      <c r="G6" s="8">
        <f t="shared" si="2"/>
        <v>79.9817896</v>
      </c>
      <c r="H6" s="8">
        <f t="shared" si="3"/>
        <v>-0.01821039652</v>
      </c>
    </row>
    <row r="7">
      <c r="A7" s="1" t="s">
        <v>10</v>
      </c>
      <c r="B7" s="10">
        <f>B3</f>
        <v>0.0000000706</v>
      </c>
      <c r="D7" s="6">
        <v>85.0</v>
      </c>
      <c r="E7" s="7">
        <v>9094.0</v>
      </c>
      <c r="F7" s="7">
        <f t="shared" si="1"/>
        <v>9.115370134</v>
      </c>
      <c r="G7" s="8">
        <f t="shared" si="2"/>
        <v>84.97344607</v>
      </c>
      <c r="H7" s="8">
        <f t="shared" si="3"/>
        <v>-0.02655392619</v>
      </c>
    </row>
    <row r="8">
      <c r="D8" s="6">
        <v>100.0</v>
      </c>
      <c r="E8" s="7">
        <v>5569.0</v>
      </c>
      <c r="F8" s="7">
        <f t="shared" si="1"/>
        <v>8.624970784</v>
      </c>
      <c r="G8" s="8">
        <f t="shared" si="2"/>
        <v>99.93272124</v>
      </c>
      <c r="H8" s="8">
        <f t="shared" si="3"/>
        <v>-0.06727876048</v>
      </c>
    </row>
    <row r="9">
      <c r="D9" s="6">
        <v>120.0</v>
      </c>
      <c r="E9" s="7">
        <v>3058.0</v>
      </c>
      <c r="F9" s="7">
        <f t="shared" si="1"/>
        <v>8.025516386</v>
      </c>
      <c r="G9" s="8">
        <f t="shared" si="2"/>
        <v>119.8238798</v>
      </c>
      <c r="H9" s="8">
        <f t="shared" si="3"/>
        <v>-0.1761201895</v>
      </c>
    </row>
    <row r="10">
      <c r="D10" s="6">
        <v>140.0</v>
      </c>
      <c r="E10" s="7">
        <v>1770.0</v>
      </c>
      <c r="F10" s="7">
        <f t="shared" si="1"/>
        <v>7.478734826</v>
      </c>
      <c r="G10" s="8">
        <f t="shared" si="2"/>
        <v>139.7293609</v>
      </c>
      <c r="H10" s="8">
        <f t="shared" si="3"/>
        <v>-0.2706390987</v>
      </c>
    </row>
    <row r="11">
      <c r="D11" s="6">
        <v>160.0</v>
      </c>
      <c r="E11" s="7">
        <v>1074.0</v>
      </c>
      <c r="F11" s="7">
        <f t="shared" si="1"/>
        <v>6.979145275</v>
      </c>
      <c r="G11" s="8">
        <f t="shared" si="2"/>
        <v>159.6099238</v>
      </c>
      <c r="H11" s="8">
        <f t="shared" si="3"/>
        <v>-0.3900761841</v>
      </c>
    </row>
    <row r="12">
      <c r="D12" s="6">
        <v>180.0</v>
      </c>
      <c r="E12" s="7">
        <v>679.3000000000001</v>
      </c>
      <c r="F12" s="7">
        <f t="shared" si="1"/>
        <v>6.521062856</v>
      </c>
      <c r="G12" s="8">
        <f t="shared" si="2"/>
        <v>179.4658784</v>
      </c>
      <c r="H12" s="8">
        <f t="shared" si="3"/>
        <v>-0.5341215571</v>
      </c>
    </row>
    <row r="13">
      <c r="D13" s="6">
        <v>200.0</v>
      </c>
      <c r="E13" s="7">
        <v>445.2</v>
      </c>
      <c r="F13" s="7">
        <f t="shared" si="1"/>
        <v>6.098523619</v>
      </c>
      <c r="G13" s="8">
        <f t="shared" si="2"/>
        <v>199.3530898</v>
      </c>
      <c r="H13" s="8">
        <f t="shared" si="3"/>
        <v>-0.6469101714</v>
      </c>
    </row>
    <row r="14">
      <c r="D14" s="6">
        <v>220.0</v>
      </c>
      <c r="E14" s="7">
        <v>301.59999999999997</v>
      </c>
      <c r="F14" s="7">
        <f t="shared" si="1"/>
        <v>5.709101636</v>
      </c>
      <c r="G14" s="8">
        <f t="shared" si="2"/>
        <v>219.1952481</v>
      </c>
      <c r="H14" s="8">
        <f t="shared" si="3"/>
        <v>-0.8047518897</v>
      </c>
    </row>
    <row r="15">
      <c r="D15" s="6">
        <v>240.0</v>
      </c>
      <c r="E15" s="7">
        <v>210.4</v>
      </c>
      <c r="F15" s="7">
        <f t="shared" si="1"/>
        <v>5.349010481</v>
      </c>
      <c r="G15" s="8">
        <f t="shared" si="2"/>
        <v>239.0000065</v>
      </c>
      <c r="H15" s="8">
        <f t="shared" si="3"/>
        <v>-0.9999935284</v>
      </c>
    </row>
    <row r="16">
      <c r="D16" s="6">
        <v>260.0</v>
      </c>
      <c r="E16" s="7">
        <v>150.7</v>
      </c>
      <c r="F16" s="7">
        <f t="shared" si="1"/>
        <v>5.015291106</v>
      </c>
      <c r="G16" s="8">
        <f t="shared" si="2"/>
        <v>258.7576205</v>
      </c>
      <c r="H16" s="8">
        <f t="shared" si="3"/>
        <v>-1.242379517</v>
      </c>
    </row>
    <row r="17">
      <c r="D17" s="6">
        <v>280.0</v>
      </c>
      <c r="E17" s="7">
        <v>110.5</v>
      </c>
      <c r="F17" s="7">
        <f t="shared" si="1"/>
        <v>4.705015521</v>
      </c>
      <c r="G17" s="8">
        <f t="shared" si="2"/>
        <v>278.480978</v>
      </c>
      <c r="H17" s="8">
        <f t="shared" si="3"/>
        <v>-1.519022001</v>
      </c>
    </row>
    <row r="18">
      <c r="D18" s="6">
        <v>300.0</v>
      </c>
      <c r="E18" s="7">
        <v>82.78</v>
      </c>
      <c r="F18" s="7">
        <f t="shared" si="1"/>
        <v>4.416186486</v>
      </c>
      <c r="G18" s="8">
        <f t="shared" si="2"/>
        <v>298.1462036</v>
      </c>
      <c r="H18" s="8">
        <f t="shared" si="3"/>
        <v>-1.853796443</v>
      </c>
    </row>
    <row r="19">
      <c r="D19" s="11"/>
      <c r="G19" s="8"/>
    </row>
    <row r="20">
      <c r="D20" s="11"/>
      <c r="G20" s="8"/>
    </row>
  </sheetData>
  <drawing r:id="rId1"/>
</worksheet>
</file>